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stentepopeia.sharepoint.com/sites/SGQI/Documentos Partilhados/6. Gestao IDI/IDI 8 - CITYLOOPS_H2020/WP3 - OW Demo Actions/Task 3.3 - SCA/Dados/3.Material flows and stocks/Waste Flows/"/>
    </mc:Choice>
  </mc:AlternateContent>
  <xr:revisionPtr revIDLastSave="36" documentId="8_{E255DCAF-C2EB-1743-A6A8-F4B6AAAA8C21}" xr6:coauthVersionLast="47" xr6:coauthVersionMax="47" xr10:uidLastSave="{6ED3C7F6-0BB1-9247-ADC8-BA613D21EA58}"/>
  <bookViews>
    <workbookView xWindow="0" yWindow="460" windowWidth="27240" windowHeight="16800" xr2:uid="{0ED7CC97-3283-4393-BCA8-CA109351B5DD}"/>
  </bookViews>
  <sheets>
    <sheet name="Recolha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5" l="1"/>
  <c r="C16" i="5"/>
  <c r="D16" i="5"/>
  <c r="F16" i="5"/>
  <c r="G16" i="5"/>
  <c r="C12" i="5"/>
  <c r="G8" i="5"/>
  <c r="G7" i="5"/>
  <c r="G5" i="5"/>
  <c r="G4" i="5"/>
  <c r="G6" i="5" s="1"/>
  <c r="F8" i="5" l="1"/>
  <c r="F7" i="5"/>
  <c r="F5" i="5"/>
  <c r="F4" i="5"/>
  <c r="F6" i="5" s="1"/>
  <c r="E8" i="5" l="1"/>
  <c r="E7" i="5"/>
  <c r="E5" i="5"/>
  <c r="E4" i="5" l="1"/>
  <c r="E6" i="5" s="1"/>
  <c r="D8" i="5"/>
  <c r="D5" i="5"/>
  <c r="D4" i="5"/>
  <c r="D6" i="5" s="1"/>
  <c r="D10" i="5"/>
  <c r="D11" i="5"/>
  <c r="D12" i="5"/>
  <c r="D13" i="5"/>
  <c r="D14" i="5"/>
  <c r="G14" i="5" l="1"/>
  <c r="F14" i="5"/>
  <c r="E14" i="5"/>
  <c r="C14" i="5"/>
  <c r="G13" i="5"/>
  <c r="F13" i="5"/>
  <c r="E13" i="5"/>
  <c r="C13" i="5"/>
  <c r="G12" i="5"/>
  <c r="F12" i="5"/>
  <c r="E12" i="5"/>
  <c r="G11" i="5"/>
  <c r="F11" i="5"/>
  <c r="E11" i="5"/>
  <c r="C11" i="5"/>
  <c r="G10" i="5"/>
  <c r="F10" i="5"/>
  <c r="E10" i="5"/>
  <c r="C10" i="5"/>
  <c r="C8" i="5"/>
  <c r="C4" i="5"/>
  <c r="C6" i="5" s="1"/>
</calcChain>
</file>

<file path=xl/sharedStrings.xml><?xml version="1.0" encoding="utf-8"?>
<sst xmlns="http://schemas.openxmlformats.org/spreadsheetml/2006/main" count="23" uniqueCount="22">
  <si>
    <t>Indicadores</t>
  </si>
  <si>
    <t>Biorresíduos recolhidos (toneladas/ano)</t>
  </si>
  <si>
    <t>Total de resíduos recolhidos (toneladas/ano)</t>
  </si>
  <si>
    <t>Proporção de resíduos orgânicos recolhidos no total de resíduos produzidos (%)</t>
  </si>
  <si>
    <t>Resíduos orgânicos recolhidos em hóteis, restaurante, cantinas e cafés para produção orgânico para compostagem (toneladas/ano)</t>
  </si>
  <si>
    <t>2016</t>
  </si>
  <si>
    <t>2017</t>
  </si>
  <si>
    <t>2018</t>
  </si>
  <si>
    <t>2019</t>
  </si>
  <si>
    <t>2020</t>
  </si>
  <si>
    <t>Resíduos orgânicos recolhidos no setor doméstico (PaP) em toneladas/ano</t>
  </si>
  <si>
    <t>Embalagens (toneladas/ano)</t>
  </si>
  <si>
    <t>Papel/cartão (toneladas/ano)</t>
  </si>
  <si>
    <t>Vidro (toneladas/ano)</t>
  </si>
  <si>
    <t>orgânicos (toneladas/ano)</t>
  </si>
  <si>
    <t>verdes (toneladas/ano)</t>
  </si>
  <si>
    <t>-</t>
  </si>
  <si>
    <t>Por fração</t>
  </si>
  <si>
    <t>resíduos orgânicos</t>
  </si>
  <si>
    <t>resíduos verdes</t>
  </si>
  <si>
    <t>Inclui resíduos alimentares e verdes</t>
  </si>
  <si>
    <t>indiferenciados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</si>
</sst>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Alignment="1">
      <alignment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2" fontId="0" fillId="0" borderId="0" xfId="0" applyNumberFormat="1" applyFont="1" applyAlignment="1">
      <alignment horizontal="center" vertical="center" wrapText="1"/>
    </xf>
    <xf numFmtId="2" fontId="0" fillId="0" borderId="0" xfId="0" quotePrefix="1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1" applyFont="1"/>
    <xf numFmtId="0" fontId="0" fillId="3" borderId="0" xfId="0" applyFill="1"/>
    <xf numFmtId="2" fontId="0" fillId="0" borderId="0" xfId="0" applyNumberFormat="1"/>
    <xf numFmtId="0" fontId="0" fillId="0" borderId="0" xfId="0" applyAlignment="1">
      <alignment horizontal="right" vertical="center"/>
    </xf>
  </cellXfs>
  <cellStyles count="2">
    <cellStyle name="Normal" xfId="0" builtinId="0"/>
    <cellStyle name="Percentagem" xfId="1" builtinId="5"/>
  </cellStyles>
  <dxfs count="8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bienteporto.sharepoint.com/sites/Osplaneadores/Documentos%20Partilhados/ERSAR/Reporte%20Qualidade_ERSAR/2016/ERSAR_Apoio_BAIXA_RU_RS_2016_v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bienteporto.sharepoint.com/sites/Osplaneadores/Documentos%20Partilhados/ERSAR/Reporte%20Qualidade_ERSAR/2017/ERSAR_Apoio_BAIXA_RU_2017_EMAP_validad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bienteporto.sharepoint.com/sites/Osplaneadores/Documentos%20Partilhados/ERSAR/Reporte%20Qualidade_ERSAR/2018/ERSAR_Apoio_BAIXA_RU_RS_2018_Porto_V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bienteporto.sharepoint.com/sites/Osplaneadores/Documentos%20Partilhados/ERSAR/Reporte%20Qualidade_ERSAR/2019/Vers&#227;o%20Final/ERSAR_Apoio_BAIXA_RU_RS_2019_v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bienteporto.sharepoint.com/sites/Osplaneadores/Documentos%20Partilhados/ERSAR/Reporte%20Qualidade_ERSAR/2020/Versao%20final/ERSAR_Apoio_BAIXA_RU_RS_2020_vf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bienteporto.sharepoint.com/sites/Osplaneadores/Documentos%20Partilhados/ERSAR/Reporte%20Qualidade_ERSAR/2018/FicheirosSubmetidos/ERSAR_Apoio_BAIXA_RU_RS_2018_Porto_VF%20-%20Edit&#225;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RH"/>
      <sheetName val="RH-Outsourcing"/>
      <sheetName val="Acessibilidade"/>
      <sheetName val="Infraestruturas"/>
      <sheetName val="Quantidades"/>
      <sheetName val="Lavagens_RS"/>
      <sheetName val="Lavagens"/>
      <sheetName val="Rentabilização Viaturas"/>
      <sheetName val="Combustível"/>
      <sheetName val="Combustível_RS"/>
      <sheetName val="Viaturas"/>
      <sheetName val="Reclamações"/>
      <sheetName val="Certificações"/>
      <sheetName val="Alertas e Erros"/>
      <sheetName val="Sheet1"/>
      <sheetName val="Sheet2"/>
      <sheetName val="Auxil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4">
          <cell r="D34">
            <v>371.2</v>
          </cell>
          <cell r="E34">
            <v>278.84000000000003</v>
          </cell>
          <cell r="F34">
            <v>315</v>
          </cell>
          <cell r="G34">
            <v>303.08</v>
          </cell>
          <cell r="H34">
            <v>360.28000000000003</v>
          </cell>
          <cell r="I34">
            <v>365.74</v>
          </cell>
          <cell r="J34">
            <v>345.62</v>
          </cell>
          <cell r="K34">
            <v>375.56</v>
          </cell>
          <cell r="L34">
            <v>325.82000000000005</v>
          </cell>
          <cell r="M34">
            <v>311.52</v>
          </cell>
          <cell r="N34">
            <v>333.24</v>
          </cell>
          <cell r="O34">
            <v>332.36</v>
          </cell>
        </row>
        <row r="35">
          <cell r="D35">
            <v>352.34</v>
          </cell>
          <cell r="E35">
            <v>298.53999999999996</v>
          </cell>
          <cell r="F35">
            <v>298.8</v>
          </cell>
          <cell r="G35">
            <v>326.66000000000003</v>
          </cell>
          <cell r="H35">
            <v>303.14</v>
          </cell>
          <cell r="I35">
            <v>300.41999999999996</v>
          </cell>
          <cell r="J35">
            <v>296.98</v>
          </cell>
          <cell r="K35">
            <v>303.03999999999996</v>
          </cell>
          <cell r="L35">
            <v>317.3</v>
          </cell>
          <cell r="M35">
            <v>305.3</v>
          </cell>
          <cell r="N35">
            <v>306.94</v>
          </cell>
          <cell r="O35">
            <v>323.02</v>
          </cell>
        </row>
        <row r="36">
          <cell r="D36">
            <v>196.44000000000003</v>
          </cell>
          <cell r="E36">
            <v>171.18</v>
          </cell>
          <cell r="F36">
            <v>178.4</v>
          </cell>
          <cell r="G36">
            <v>180.24</v>
          </cell>
          <cell r="H36">
            <v>202.46</v>
          </cell>
          <cell r="I36">
            <v>174.89999999999998</v>
          </cell>
          <cell r="J36">
            <v>181.4</v>
          </cell>
          <cell r="K36">
            <v>164.76</v>
          </cell>
          <cell r="L36">
            <v>171.1</v>
          </cell>
          <cell r="M36">
            <v>176.04000000000002</v>
          </cell>
          <cell r="N36">
            <v>175.38</v>
          </cell>
          <cell r="O36">
            <v>176.1</v>
          </cell>
        </row>
        <row r="38">
          <cell r="D38">
            <v>74.900000000000006</v>
          </cell>
          <cell r="E38">
            <v>76.08</v>
          </cell>
          <cell r="F38">
            <v>89.52</v>
          </cell>
          <cell r="G38">
            <v>90.04</v>
          </cell>
          <cell r="H38">
            <v>102.5</v>
          </cell>
          <cell r="I38">
            <v>118.61999999999999</v>
          </cell>
          <cell r="J38">
            <v>122.47999999999999</v>
          </cell>
          <cell r="K38">
            <v>126.06</v>
          </cell>
          <cell r="L38">
            <v>129.07999999999998</v>
          </cell>
          <cell r="M38">
            <v>119.58</v>
          </cell>
          <cell r="N38">
            <v>97.639999999999986</v>
          </cell>
          <cell r="O38">
            <v>100.14</v>
          </cell>
        </row>
        <row r="39">
          <cell r="D39">
            <v>103.11999999999999</v>
          </cell>
          <cell r="E39">
            <v>92.5</v>
          </cell>
          <cell r="F39">
            <v>111.76</v>
          </cell>
          <cell r="G39">
            <v>97.740000000000009</v>
          </cell>
          <cell r="H39">
            <v>104.58</v>
          </cell>
          <cell r="I39">
            <v>110.22</v>
          </cell>
          <cell r="J39">
            <v>104.8</v>
          </cell>
          <cell r="K39">
            <v>105.96</v>
          </cell>
          <cell r="L39">
            <v>118.62</v>
          </cell>
          <cell r="M39">
            <v>103.92000000000002</v>
          </cell>
          <cell r="N39">
            <v>95.78</v>
          </cell>
          <cell r="O39">
            <v>96.22</v>
          </cell>
        </row>
        <row r="40">
          <cell r="D40">
            <v>33.619999999999997</v>
          </cell>
          <cell r="E40">
            <v>31.64</v>
          </cell>
          <cell r="F40">
            <v>38.64</v>
          </cell>
          <cell r="G40">
            <v>37.18</v>
          </cell>
          <cell r="H40">
            <v>43.64</v>
          </cell>
          <cell r="I40">
            <v>42.81</v>
          </cell>
          <cell r="J40">
            <v>38.799999999999997</v>
          </cell>
          <cell r="K40">
            <v>41.56</v>
          </cell>
          <cell r="L40">
            <v>42.2</v>
          </cell>
          <cell r="M40">
            <v>39.019999999999996</v>
          </cell>
          <cell r="N40">
            <v>38.64</v>
          </cell>
          <cell r="O40">
            <v>37.520000000000003</v>
          </cell>
        </row>
        <row r="44">
          <cell r="D44">
            <v>388.22</v>
          </cell>
          <cell r="E44">
            <v>386.72</v>
          </cell>
          <cell r="F44">
            <v>408</v>
          </cell>
          <cell r="G44">
            <v>414.9</v>
          </cell>
          <cell r="H44">
            <v>442.54</v>
          </cell>
          <cell r="I44">
            <v>430.9</v>
          </cell>
          <cell r="J44">
            <v>434.14</v>
          </cell>
          <cell r="K44">
            <v>451.14</v>
          </cell>
          <cell r="L44">
            <v>443.88</v>
          </cell>
          <cell r="M44">
            <v>442.62</v>
          </cell>
          <cell r="N44">
            <v>405.8</v>
          </cell>
          <cell r="O44">
            <v>439.62</v>
          </cell>
        </row>
        <row r="45">
          <cell r="D45">
            <v>336.4</v>
          </cell>
          <cell r="E45">
            <v>257.02</v>
          </cell>
          <cell r="F45">
            <v>219.92000000000002</v>
          </cell>
          <cell r="G45">
            <v>176.74</v>
          </cell>
          <cell r="H45">
            <v>181.62</v>
          </cell>
          <cell r="I45">
            <v>217.22</v>
          </cell>
          <cell r="J45">
            <v>159.47999999999999</v>
          </cell>
          <cell r="K45">
            <v>269.89999999999998</v>
          </cell>
          <cell r="L45">
            <v>359.58</v>
          </cell>
          <cell r="M45">
            <v>342.08</v>
          </cell>
          <cell r="N45">
            <v>506.34000000000003</v>
          </cell>
          <cell r="O45">
            <v>334.3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RH"/>
      <sheetName val="RH-Outsourcing"/>
      <sheetName val="Acessibilidade"/>
      <sheetName val="Infraestruturas"/>
      <sheetName val="Quantidades"/>
      <sheetName val="Lavagens_RS"/>
      <sheetName val="Lavagens"/>
      <sheetName val="Rentabilização Viaturas"/>
      <sheetName val="Combustível"/>
      <sheetName val="Combustível_RS"/>
      <sheetName val="Viaturas"/>
      <sheetName val="Reclamações"/>
      <sheetName val="Certificações"/>
      <sheetName val="Alertas e Erros"/>
      <sheetName val="Sheet1"/>
      <sheetName val="Sheet2"/>
      <sheetName val="Auxil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4">
          <cell r="D34">
            <v>413.84</v>
          </cell>
          <cell r="E34">
            <v>363.14</v>
          </cell>
          <cell r="F34">
            <v>447.22</v>
          </cell>
          <cell r="G34">
            <v>408.66</v>
          </cell>
          <cell r="H34">
            <v>524.96</v>
          </cell>
          <cell r="I34">
            <v>502.12</v>
          </cell>
          <cell r="J34">
            <v>432.54</v>
          </cell>
          <cell r="K34">
            <v>517.36</v>
          </cell>
          <cell r="L34">
            <v>445.22</v>
          </cell>
          <cell r="M34">
            <v>479.01</v>
          </cell>
          <cell r="N34">
            <v>463.22</v>
          </cell>
          <cell r="O34">
            <v>407.7</v>
          </cell>
        </row>
        <row r="35">
          <cell r="D35">
            <v>409.06</v>
          </cell>
          <cell r="E35">
            <v>380.72</v>
          </cell>
          <cell r="F35">
            <v>395.76</v>
          </cell>
          <cell r="G35">
            <v>353.44</v>
          </cell>
          <cell r="H35">
            <v>399.04</v>
          </cell>
          <cell r="I35">
            <v>391.38</v>
          </cell>
          <cell r="J35">
            <v>421.06</v>
          </cell>
          <cell r="K35">
            <v>398.94</v>
          </cell>
          <cell r="L35">
            <v>417.98</v>
          </cell>
          <cell r="M35">
            <v>427.62</v>
          </cell>
          <cell r="N35">
            <v>408.72</v>
          </cell>
          <cell r="O35">
            <v>450.71</v>
          </cell>
        </row>
        <row r="36">
          <cell r="D36">
            <v>207.6</v>
          </cell>
          <cell r="E36">
            <v>203.18</v>
          </cell>
          <cell r="F36">
            <v>216.16</v>
          </cell>
          <cell r="G36">
            <v>196.66</v>
          </cell>
          <cell r="H36">
            <v>245.66</v>
          </cell>
          <cell r="I36">
            <v>223.02</v>
          </cell>
          <cell r="J36">
            <v>216.44</v>
          </cell>
          <cell r="K36">
            <v>213.32</v>
          </cell>
          <cell r="L36">
            <v>222.88</v>
          </cell>
          <cell r="M36">
            <v>228.09</v>
          </cell>
          <cell r="N36">
            <v>223.66</v>
          </cell>
          <cell r="O36">
            <v>220.47</v>
          </cell>
        </row>
        <row r="44">
          <cell r="D44">
            <v>422.08</v>
          </cell>
          <cell r="E44">
            <v>395.52</v>
          </cell>
          <cell r="F44">
            <v>448.64</v>
          </cell>
          <cell r="G44">
            <v>424.08</v>
          </cell>
          <cell r="H44">
            <v>482.04</v>
          </cell>
          <cell r="I44">
            <v>473.4</v>
          </cell>
          <cell r="J44">
            <v>469.36</v>
          </cell>
          <cell r="K44">
            <v>480.46</v>
          </cell>
          <cell r="L44">
            <v>452.96</v>
          </cell>
          <cell r="M44">
            <v>465.66</v>
          </cell>
          <cell r="N44">
            <v>427.04</v>
          </cell>
          <cell r="O44">
            <v>416.26</v>
          </cell>
          <cell r="P44">
            <v>5357.5</v>
          </cell>
        </row>
        <row r="45">
          <cell r="D45">
            <v>263.64</v>
          </cell>
          <cell r="E45">
            <v>393.2</v>
          </cell>
          <cell r="F45">
            <v>334.46</v>
          </cell>
          <cell r="G45">
            <v>260.06</v>
          </cell>
          <cell r="H45">
            <v>273.38</v>
          </cell>
          <cell r="I45">
            <v>265.8</v>
          </cell>
          <cell r="J45">
            <v>221.54000000000002</v>
          </cell>
          <cell r="K45">
            <v>187.1</v>
          </cell>
          <cell r="L45">
            <v>467</v>
          </cell>
          <cell r="M45">
            <v>402.74</v>
          </cell>
          <cell r="N45">
            <v>532.05999999999995</v>
          </cell>
          <cell r="O45">
            <v>376.77000000000004</v>
          </cell>
        </row>
        <row r="58">
          <cell r="P58">
            <v>138897.99665000002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RH"/>
      <sheetName val="RH-Outsourcing"/>
      <sheetName val="Acessibilidade"/>
      <sheetName val="Infraestruturas"/>
      <sheetName val="Quantidades"/>
      <sheetName val="Lavagens_RS"/>
      <sheetName val="Lavagens"/>
      <sheetName val="Rentabilização Viaturas"/>
      <sheetName val="Combustível"/>
      <sheetName val="Viaturas"/>
      <sheetName val="Combustível_RS"/>
      <sheetName val="Reclamações"/>
      <sheetName val="Certificações"/>
      <sheetName val="Alertas e Erros"/>
      <sheetName val="Sheet1"/>
      <sheetName val="Sheet2"/>
      <sheetName val="Auxil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9">
          <cell r="P49">
            <v>66.95</v>
          </cell>
        </row>
        <row r="51">
          <cell r="P51">
            <v>5533.3900000000012</v>
          </cell>
        </row>
        <row r="65">
          <cell r="P65">
            <v>144817.935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RH - Pessoal"/>
      <sheetName val="RH - Outsourcing"/>
      <sheetName val="Acessibilidade"/>
      <sheetName val="Infraestruturas"/>
      <sheetName val="ICAF"/>
      <sheetName val="Lavagens"/>
      <sheetName val="Lavagens RS"/>
      <sheetName val="Quantidades"/>
      <sheetName val="Rentabilização Viaturas"/>
      <sheetName val="Combustível"/>
      <sheetName val="Combustível RS"/>
      <sheetName val="Viaturas"/>
      <sheetName val="Reclamações"/>
      <sheetName val="Certificações"/>
      <sheetName val="Alertas e Erros"/>
      <sheetName val="Sheet1"/>
      <sheetName val="Auxil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2">
          <cell r="P42">
            <v>6021</v>
          </cell>
        </row>
        <row r="43">
          <cell r="P43">
            <v>6201</v>
          </cell>
        </row>
        <row r="44">
          <cell r="P44">
            <v>3382</v>
          </cell>
        </row>
        <row r="46">
          <cell r="P46">
            <v>239</v>
          </cell>
        </row>
        <row r="47">
          <cell r="P47">
            <v>4591</v>
          </cell>
        </row>
        <row r="48">
          <cell r="P48">
            <v>6704</v>
          </cell>
        </row>
        <row r="56">
          <cell r="P56">
            <v>146870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RH - Pessoal"/>
      <sheetName val="RH - Outsourcing"/>
      <sheetName val="Acessibilidade"/>
      <sheetName val="Infraestruturas"/>
      <sheetName val="ICAF"/>
      <sheetName val="Lavagens"/>
      <sheetName val="Lavagens RS"/>
      <sheetName val="Quantidades"/>
      <sheetName val="Rentabilização Viaturas"/>
      <sheetName val="Combustível"/>
      <sheetName val="Combustível RS"/>
      <sheetName val="Viaturas"/>
      <sheetName val="Reclamações"/>
      <sheetName val="Certificações"/>
      <sheetName val="Alertas e Erros"/>
      <sheetName val="Sheet1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3">
          <cell r="P43">
            <v>293</v>
          </cell>
        </row>
        <row r="44">
          <cell r="P44">
            <v>598</v>
          </cell>
        </row>
        <row r="45">
          <cell r="P45">
            <v>162</v>
          </cell>
        </row>
        <row r="47">
          <cell r="P47">
            <v>4939</v>
          </cell>
        </row>
        <row r="48">
          <cell r="P48">
            <v>5495</v>
          </cell>
        </row>
        <row r="49">
          <cell r="P49">
            <v>3284</v>
          </cell>
        </row>
        <row r="51">
          <cell r="P51">
            <v>373</v>
          </cell>
        </row>
        <row r="53">
          <cell r="P53">
            <v>4691</v>
          </cell>
        </row>
        <row r="61">
          <cell r="P61">
            <v>130978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RH"/>
      <sheetName val="RH-Outsourcing"/>
      <sheetName val="Acessibilidade"/>
      <sheetName val="Infraestruturas"/>
      <sheetName val="Quantidades"/>
      <sheetName val="Lavagens_RS"/>
      <sheetName val="Lavagens"/>
      <sheetName val="Rentabilização Viaturas"/>
      <sheetName val="Combustível"/>
      <sheetName val="Viaturas"/>
      <sheetName val="Combustível_RS"/>
      <sheetName val="Reclamações"/>
      <sheetName val="Certificações"/>
      <sheetName val="Alertas e Erros"/>
      <sheetName val="Sheet1"/>
      <sheetName val="Sheet2"/>
      <sheetName val="Auxiliar"/>
    </sheetNames>
    <sheetDataSet>
      <sheetData sheetId="0"/>
      <sheetData sheetId="1"/>
      <sheetData sheetId="2"/>
      <sheetData sheetId="3"/>
      <sheetData sheetId="4"/>
      <sheetData sheetId="5">
        <row r="37">
          <cell r="P37">
            <v>4653.3600000000006</v>
          </cell>
        </row>
        <row r="38">
          <cell r="P38">
            <v>4437.07</v>
          </cell>
        </row>
        <row r="39">
          <cell r="P39">
            <v>2544.8000000000002</v>
          </cell>
        </row>
        <row r="41">
          <cell r="P41">
            <v>21.919999999999998</v>
          </cell>
        </row>
        <row r="42">
          <cell r="P42">
            <v>44.86</v>
          </cell>
        </row>
        <row r="43">
          <cell r="P43">
            <v>27.810000000000002</v>
          </cell>
        </row>
        <row r="45">
          <cell r="P45">
            <v>725</v>
          </cell>
        </row>
        <row r="46">
          <cell r="P46">
            <v>945</v>
          </cell>
        </row>
        <row r="47">
          <cell r="P47">
            <v>300</v>
          </cell>
        </row>
        <row r="49">
          <cell r="P49">
            <v>66.95</v>
          </cell>
        </row>
        <row r="50">
          <cell r="P50">
            <v>5095</v>
          </cell>
        </row>
        <row r="51">
          <cell r="P51">
            <v>5533.3900000000012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695BBB-B885-4F72-893F-26292A63EDB0}" name="Tabela33" displayName="Tabela33" ref="B3:G14" totalsRowShown="0" headerRowDxfId="7" dataDxfId="6">
  <autoFilter ref="B3:G14" xr:uid="{20C1F0AE-0CB0-4441-92F4-A049DA21D930}"/>
  <tableColumns count="6">
    <tableColumn id="1" xr3:uid="{EE09B4F7-0539-43E9-B42F-95D762D484F8}" name="Indicadores" dataDxfId="5"/>
    <tableColumn id="3" xr3:uid="{C5C0CEBE-6CC2-4E59-8248-BCED5372377A}" name="2016" dataDxfId="4"/>
    <tableColumn id="4" xr3:uid="{1610473A-06E0-4365-AA96-BCBF89068B35}" name="2017" dataDxfId="3"/>
    <tableColumn id="5" xr3:uid="{F8A4BC8D-600C-4BC6-B49C-D4632DFF216B}" name="2018" dataDxfId="2"/>
    <tableColumn id="6" xr3:uid="{AB48EA04-E8FF-4D82-BF44-C3BA19EE2A3C}" name="2019" dataDxfId="1"/>
    <tableColumn id="7" xr3:uid="{08013C61-0389-4216-8DD5-B5D7D0044D83}" name="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F05B-8C34-4446-B278-ABCFA6BBAB89}">
  <dimension ref="B3:I20"/>
  <sheetViews>
    <sheetView tabSelected="1" zoomScale="110" zoomScaleNormal="110" workbookViewId="0">
      <selection activeCell="G16" sqref="G16"/>
    </sheetView>
  </sheetViews>
  <sheetFormatPr baseColWidth="10" defaultColWidth="8.83203125" defaultRowHeight="15" x14ac:dyDescent="0.2"/>
  <cols>
    <col min="1" max="1" width="9.5" bestFit="1" customWidth="1"/>
    <col min="2" max="2" width="61.1640625" customWidth="1"/>
    <col min="3" max="4" width="16.6640625" bestFit="1" customWidth="1"/>
    <col min="5" max="5" width="11.6640625" customWidth="1"/>
    <col min="6" max="7" width="9.5" bestFit="1" customWidth="1"/>
    <col min="8" max="8" width="6.1640625" customWidth="1"/>
    <col min="9" max="9" width="15.1640625" customWidth="1"/>
  </cols>
  <sheetData>
    <row r="3" spans="2:9" ht="16" x14ac:dyDescent="0.2">
      <c r="B3" s="3" t="s">
        <v>0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2:9" ht="21.75" customHeight="1" x14ac:dyDescent="0.2">
      <c r="B4" s="3" t="s">
        <v>1</v>
      </c>
      <c r="C4" s="4">
        <f>SUM([1]Quantidades!$D$44:$O$44,[1]Quantidades!$D$45:$O$45)</f>
        <v>8449.0799999999981</v>
      </c>
      <c r="D4" s="4">
        <f>D13+D14</f>
        <v>9335.25</v>
      </c>
      <c r="E4" s="4">
        <f>SUM(E13:E14)</f>
        <v>10695.34</v>
      </c>
      <c r="F4" s="4">
        <f>F13+F14</f>
        <v>11534</v>
      </c>
      <c r="G4" s="4">
        <f>G13+G14</f>
        <v>9755</v>
      </c>
      <c r="I4" t="s">
        <v>20</v>
      </c>
    </row>
    <row r="5" spans="2:9" ht="22.5" customHeight="1" x14ac:dyDescent="0.2">
      <c r="B5" s="3" t="s">
        <v>2</v>
      </c>
      <c r="C5" s="4">
        <v>137466</v>
      </c>
      <c r="D5" s="4">
        <f>+[2]Quantidades!$P$58</f>
        <v>138897.99665000002</v>
      </c>
      <c r="E5" s="4">
        <f>+[3]Quantidades!$P$65</f>
        <v>144817.935</v>
      </c>
      <c r="F5" s="4">
        <f>+[4]Quantidades!$P$56</f>
        <v>146870</v>
      </c>
      <c r="G5" s="4">
        <f>+[5]Quantidades!$P$61</f>
        <v>130978</v>
      </c>
    </row>
    <row r="6" spans="2:9" ht="32" x14ac:dyDescent="0.2">
      <c r="B6" s="3" t="s">
        <v>3</v>
      </c>
      <c r="C6" s="4">
        <f>(C4*100)/C5</f>
        <v>6.1463052682117745</v>
      </c>
      <c r="D6" s="4">
        <f>(D4*100)/D5</f>
        <v>6.7209392684930416</v>
      </c>
      <c r="E6" s="4">
        <f>(E4*100)/E5</f>
        <v>7.3853697748141487</v>
      </c>
      <c r="F6" s="4">
        <f>(F4*100)/F5</f>
        <v>7.8532035133110911</v>
      </c>
      <c r="G6" s="4">
        <f>(G4*100)/G5</f>
        <v>7.447815663699247</v>
      </c>
    </row>
    <row r="7" spans="2:9" ht="16" x14ac:dyDescent="0.2">
      <c r="B7" s="3" t="s">
        <v>10</v>
      </c>
      <c r="C7" s="5" t="s">
        <v>16</v>
      </c>
      <c r="D7" s="5" t="s">
        <v>16</v>
      </c>
      <c r="E7" s="4">
        <f>+[3]Quantidades!$P$49</f>
        <v>66.95</v>
      </c>
      <c r="F7" s="4">
        <f>+[4]Quantidades!$P$46</f>
        <v>239</v>
      </c>
      <c r="G7" s="4">
        <f>+[5]Quantidades!$P$51</f>
        <v>373</v>
      </c>
    </row>
    <row r="8" spans="2:9" ht="32" x14ac:dyDescent="0.2">
      <c r="B8" s="3" t="s">
        <v>4</v>
      </c>
      <c r="C8" s="4">
        <f>SUM([1]Quantidades!$D$44:$O$44)</f>
        <v>5088.4800000000005</v>
      </c>
      <c r="D8" s="4">
        <f>+[2]Quantidades!$P$44</f>
        <v>5357.5</v>
      </c>
      <c r="E8" s="4">
        <f>+[3]Quantidades!$P$51</f>
        <v>5533.3900000000012</v>
      </c>
      <c r="F8" s="4">
        <f>+[4]Quantidades!$P$48</f>
        <v>6704</v>
      </c>
      <c r="G8" s="4">
        <f>+[5]Quantidades!$P$53</f>
        <v>4691</v>
      </c>
    </row>
    <row r="9" spans="2:9" ht="16" x14ac:dyDescent="0.2">
      <c r="B9" s="1" t="s">
        <v>17</v>
      </c>
      <c r="C9" s="2"/>
      <c r="D9" s="2"/>
      <c r="E9" s="2"/>
      <c r="F9" s="2"/>
      <c r="G9" s="2"/>
    </row>
    <row r="10" spans="2:9" ht="20.25" customHeight="1" x14ac:dyDescent="0.2">
      <c r="B10" s="3" t="s">
        <v>11</v>
      </c>
      <c r="C10" s="4">
        <f>SUM([1]Quantidades!$D$36:$O$36,[1]Quantidades!$D$40:$O$40)</f>
        <v>2613.6699999999987</v>
      </c>
      <c r="D10" s="4">
        <f>SUM([2]Quantidades!$D$36:$O$36)</f>
        <v>2617.14</v>
      </c>
      <c r="E10" s="4">
        <f>SUM([6]Quantidades!$P$39,[6]Quantidades!$P$43,[6]Quantidades!$P$47)</f>
        <v>2872.61</v>
      </c>
      <c r="F10" s="4">
        <f>SUM([4]Quantidades!$P$44)</f>
        <v>3382</v>
      </c>
      <c r="G10" s="4">
        <f>SUM([5]Quantidades!$P$45,[5]Quantidades!$P$49)</f>
        <v>3446</v>
      </c>
    </row>
    <row r="11" spans="2:9" ht="18.75" customHeight="1" x14ac:dyDescent="0.2">
      <c r="B11" s="3" t="s">
        <v>12</v>
      </c>
      <c r="C11" s="4">
        <f>SUM([1]Quantidades!$D$35:$O$35,[1]Quantidades!$D$39:$O$39)</f>
        <v>4977.7000000000007</v>
      </c>
      <c r="D11" s="4">
        <f>SUM([2]Quantidades!$D$35:$O$35)</f>
        <v>4854.43</v>
      </c>
      <c r="E11" s="4">
        <f>SUM([6]Quantidades!$P$38,[6]Quantidades!$P$42,[6]Quantidades!$P$46)</f>
        <v>5426.9299999999994</v>
      </c>
      <c r="F11" s="4">
        <f>+[4]Quantidades!$P$43</f>
        <v>6201</v>
      </c>
      <c r="G11" s="4">
        <f>SUM([5]Quantidades!$P$44,[5]Quantidades!$P$48)</f>
        <v>6093</v>
      </c>
    </row>
    <row r="12" spans="2:9" ht="19.5" customHeight="1" x14ac:dyDescent="0.2">
      <c r="B12" s="3" t="s">
        <v>13</v>
      </c>
      <c r="C12" s="4">
        <f>SUM([1]Quantidades!$D$34:$O$34,[1]Quantidades!$D$38:$O$38)</f>
        <v>5264.9000000000005</v>
      </c>
      <c r="D12" s="4">
        <f>SUM([2]Quantidades!$D$34:$O$34)</f>
        <v>5404.9900000000007</v>
      </c>
      <c r="E12" s="4">
        <f>SUM([6]Quantidades!$P$37,[6]Quantidades!$P$41,[6]Quantidades!$P$45)</f>
        <v>5400.2800000000007</v>
      </c>
      <c r="F12" s="4">
        <f>+[4]Quantidades!$P$42</f>
        <v>6021</v>
      </c>
      <c r="G12" s="4">
        <f>SUM([5]Quantidades!$P$43,[5]Quantidades!$P$47)</f>
        <v>5232</v>
      </c>
    </row>
    <row r="13" spans="2:9" ht="21" customHeight="1" x14ac:dyDescent="0.2">
      <c r="B13" s="3" t="s">
        <v>14</v>
      </c>
      <c r="C13" s="4">
        <f>SUM([1]Quantidades!$D$44:$O$44)</f>
        <v>5088.4800000000005</v>
      </c>
      <c r="D13" s="4">
        <f>SUM([2]Quantidades!$D$44:$O$44)</f>
        <v>5357.5</v>
      </c>
      <c r="E13" s="4">
        <f>SUM([6]Quantidades!$P$49,[6]Quantidades!$P$51)</f>
        <v>5600.3400000000011</v>
      </c>
      <c r="F13" s="4">
        <f>[4]Quantidades!$P$46+[4]Quantidades!$P$48</f>
        <v>6943</v>
      </c>
      <c r="G13" s="4">
        <f>SUM([5]Quantidades!$P$51,[5]Quantidades!$P$53)</f>
        <v>5064</v>
      </c>
    </row>
    <row r="14" spans="2:9" ht="19.5" customHeight="1" x14ac:dyDescent="0.2">
      <c r="B14" s="3" t="s">
        <v>15</v>
      </c>
      <c r="C14" s="6">
        <f>SUM([1]Quantidades!$D$45:$O$45)</f>
        <v>3360.6</v>
      </c>
      <c r="D14" s="6">
        <f>SUM([2]Quantidades!$D$45:$O$45)</f>
        <v>3977.75</v>
      </c>
      <c r="E14" s="6">
        <f>+[6]Quantidades!$P$50</f>
        <v>5095</v>
      </c>
      <c r="F14" s="6">
        <f>+[4]Quantidades!$P$47</f>
        <v>4591</v>
      </c>
      <c r="G14" s="6">
        <f>+[5]Quantidades!$P$53</f>
        <v>4691</v>
      </c>
    </row>
    <row r="16" spans="2:9" x14ac:dyDescent="0.2">
      <c r="B16" s="11" t="s">
        <v>21</v>
      </c>
      <c r="C16" s="10">
        <f>C5-SUM(C10:C14)</f>
        <v>116160.65</v>
      </c>
      <c r="D16" s="10">
        <f t="shared" ref="D16:G16" si="0">D5-SUM(D10:D14)</f>
        <v>116686.18665000002</v>
      </c>
      <c r="E16" s="10">
        <f>E5-SUM(E10:E14)</f>
        <v>120422.77499999999</v>
      </c>
      <c r="F16" s="10">
        <f t="shared" si="0"/>
        <v>119732</v>
      </c>
      <c r="G16" s="10">
        <f t="shared" si="0"/>
        <v>106452</v>
      </c>
      <c r="H16" s="8">
        <v>0.23</v>
      </c>
      <c r="I16" s="9" t="s">
        <v>18</v>
      </c>
    </row>
    <row r="17" spans="3:9" x14ac:dyDescent="0.2">
      <c r="H17" s="8">
        <v>0.13</v>
      </c>
      <c r="I17" s="9" t="s">
        <v>19</v>
      </c>
    </row>
    <row r="20" spans="3:9" x14ac:dyDescent="0.2">
      <c r="C20" s="10"/>
    </row>
  </sheetData>
  <phoneticPr fontId="4" type="noConversion"/>
  <pageMargins left="0.7" right="0.7" top="0.75" bottom="0.75" header="0.3" footer="0.3"/>
  <pageSetup paperSize="9" orientation="portrait" horizontalDpi="4294967293" verticalDpi="4294967293" r:id="rId1"/>
  <ignoredErrors>
    <ignoredError sqref="E4" formula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F2B2F9DB900546B66B0638E8C2A4E7" ma:contentTypeVersion="13" ma:contentTypeDescription="Criar um novo documento." ma:contentTypeScope="" ma:versionID="a807ced76fd809b707745daf7444371c">
  <xsd:schema xmlns:xsd="http://www.w3.org/2001/XMLSchema" xmlns:xs="http://www.w3.org/2001/XMLSchema" xmlns:p="http://schemas.microsoft.com/office/2006/metadata/properties" xmlns:ns2="7f9de71a-9197-4c06-b0b3-eee47a769ab1" xmlns:ns3="a136aa4f-02e9-4713-8887-9d31a92b0231" targetNamespace="http://schemas.microsoft.com/office/2006/metadata/properties" ma:root="true" ma:fieldsID="7791793519125442a1344b5e0f1b8553" ns2:_="" ns3:_="">
    <xsd:import namespace="7f9de71a-9197-4c06-b0b3-eee47a769ab1"/>
    <xsd:import namespace="a136aa4f-02e9-4713-8887-9d31a92b0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de71a-9197-4c06-b0b3-eee47a769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aa4f-02e9-4713-8887-9d31a92b0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649D92-81C6-4FEE-BEBC-D4792E9673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850A4-D1E9-490F-BB21-0C0D7D363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de71a-9197-4c06-b0b3-eee47a769ab1"/>
    <ds:schemaRef ds:uri="a136aa4f-02e9-4713-8887-9d31a92b0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8E501-9C1F-45ED-B05A-75CB20F51125}">
  <ds:schemaRefs>
    <ds:schemaRef ds:uri="http://purl.org/dc/terms/"/>
    <ds:schemaRef ds:uri="http://schemas.microsoft.com/office/2006/documentManagement/types"/>
    <ds:schemaRef ds:uri="7f9de71a-9197-4c06-b0b3-eee47a769ab1"/>
    <ds:schemaRef ds:uri="http://schemas.microsoft.com/office/2006/metadata/properties"/>
    <ds:schemaRef ds:uri="http://purl.org/dc/dcmitype/"/>
    <ds:schemaRef ds:uri="a136aa4f-02e9-4713-8887-9d31a92b023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Recolha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Gomes</dc:creator>
  <cp:lastModifiedBy>Paula Castro</cp:lastModifiedBy>
  <dcterms:created xsi:type="dcterms:W3CDTF">2021-04-13T16:09:56Z</dcterms:created>
  <dcterms:modified xsi:type="dcterms:W3CDTF">2021-06-14T17:48:54Z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0x010100FBF2B2F9DB900546B66B0638E8C2A4E7</vt:lpwstr>
  </property>
</Properties>
</file>